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odd\Dropbox (CSUDH)\Foundation HR ARCHIVE Secure\HR\2022\Benefits\"/>
    </mc:Choice>
  </mc:AlternateContent>
  <xr:revisionPtr revIDLastSave="0" documentId="13_ncr:1_{7823F39E-3F73-4A50-BA67-985E730DE8F8}" xr6:coauthVersionLast="47" xr6:coauthVersionMax="47" xr10:uidLastSave="{00000000-0000-0000-0000-000000000000}"/>
  <workbookProtection workbookAlgorithmName="SHA-512" workbookHashValue="WXeRvEU+C6YVQV0HPUffRpGhcs9bKp9zxWbkD2UrffzD3U42SYqdpfgDZJtFgi6S4pGdixMyZlcLiIhqNa8vjA==" workbookSaltValue="AkcdBycfnddbqO6X2aOLrg==" workbookSpinCount="100000" lockStructure="1"/>
  <bookViews>
    <workbookView xWindow="19090" yWindow="-110" windowWidth="38620" windowHeight="21220" xr2:uid="{00000000-000D-0000-FFFF-FFFF00000000}"/>
  </bookViews>
  <sheets>
    <sheet name="MSP and FTRB (40 Hour EEs)" sheetId="1" r:id="rId1"/>
    <sheet name="FTPB (30 Hour EEs)" sheetId="2" r:id="rId2"/>
    <sheet name="Student Assistants and PT" sheetId="3" r:id="rId3"/>
    <sheet name="Minimum Wage Schedule" sheetId="4" r:id="rId4"/>
    <sheet name="Budget Calculator Tool" sheetId="6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" i="6" l="1"/>
  <c r="C17" i="6" l="1"/>
  <c r="C13" i="6"/>
  <c r="C12" i="6"/>
  <c r="C11" i="6"/>
  <c r="B5" i="6"/>
  <c r="C8" i="6" l="1"/>
  <c r="C15" i="6"/>
  <c r="C14" i="6"/>
  <c r="C16" i="6"/>
  <c r="B13" i="6"/>
  <c r="C18" i="6"/>
  <c r="C9" i="6"/>
  <c r="C10" i="6"/>
  <c r="B11" i="6"/>
  <c r="B21" i="6" s="1"/>
  <c r="B12" i="6"/>
  <c r="C19" i="6"/>
  <c r="C20" i="6" l="1"/>
  <c r="C21" i="6" s="1"/>
</calcChain>
</file>

<file path=xl/sharedStrings.xml><?xml version="1.0" encoding="utf-8"?>
<sst xmlns="http://schemas.openxmlformats.org/spreadsheetml/2006/main" count="247" uniqueCount="134">
  <si>
    <t>EMPLOYER'S  CONTRIBUTION</t>
  </si>
  <si>
    <t>EMPLOYEE'S DEDUCTION</t>
  </si>
  <si>
    <t>(FICA) Social Security/Medicare</t>
  </si>
  <si>
    <t>SOCIAL SECURITY</t>
  </si>
  <si>
    <t>6.2% (Gross Salary)</t>
  </si>
  <si>
    <t>MEDICARE</t>
  </si>
  <si>
    <t xml:space="preserve"> </t>
  </si>
  <si>
    <t xml:space="preserve">SUI               </t>
  </si>
  <si>
    <t>FIT</t>
  </si>
  <si>
    <t>Federal Income Tax</t>
  </si>
  <si>
    <t>Post Retirement</t>
  </si>
  <si>
    <t>SIT</t>
  </si>
  <si>
    <t>State Income Tax</t>
  </si>
  <si>
    <t>SDI</t>
  </si>
  <si>
    <t>40-Hour HEALTH</t>
  </si>
  <si>
    <t>40-Hour FLEX HEALTH</t>
  </si>
  <si>
    <t>40-Hour DENTAL</t>
  </si>
  <si>
    <t>40-Hour LIFE Insurance</t>
  </si>
  <si>
    <t>40-Hour Long-Term Disability</t>
  </si>
  <si>
    <t>(effective 1st of the month following date of employment)</t>
  </si>
  <si>
    <t xml:space="preserve">6.2% (Gross Salary) </t>
  </si>
  <si>
    <t>1.45% (Gross Salary)</t>
  </si>
  <si>
    <t>RETIREMENT- 403(b) TIAA-CREF</t>
  </si>
  <si>
    <t>Vision Service Plan (VSP)</t>
  </si>
  <si>
    <t xml:space="preserve">Workers' Compensation </t>
  </si>
  <si>
    <t>{Subject to one year waiting period}</t>
  </si>
  <si>
    <t>Employee cost depends on which plan they select</t>
  </si>
  <si>
    <r>
      <rPr>
        <b/>
        <sz val="10"/>
        <rFont val="Geneva"/>
      </rPr>
      <t>1.5%</t>
    </r>
    <r>
      <rPr>
        <sz val="10"/>
        <rFont val="Geneva"/>
      </rPr>
      <t xml:space="preserve"> (Gross Salary) </t>
    </r>
  </si>
  <si>
    <r>
      <rPr>
        <b/>
        <sz val="10"/>
        <rFont val="Geneva"/>
      </rPr>
      <t>1.5%</t>
    </r>
    <r>
      <rPr>
        <sz val="10"/>
        <rFont val="Geneva"/>
      </rPr>
      <t xml:space="preserve"> (Gross Salary)</t>
    </r>
  </si>
  <si>
    <r>
      <t xml:space="preserve">8% OR 4% </t>
    </r>
    <r>
      <rPr>
        <sz val="10"/>
        <rFont val="Geneva"/>
      </rPr>
      <t>(Gross Salary)</t>
    </r>
    <r>
      <rPr>
        <b/>
        <sz val="10"/>
        <rFont val="Geneva"/>
      </rPr>
      <t xml:space="preserve">          </t>
    </r>
  </si>
  <si>
    <r>
      <rPr>
        <b/>
        <sz val="10"/>
        <rFont val="Geneva"/>
      </rPr>
      <t xml:space="preserve">10% </t>
    </r>
    <r>
      <rPr>
        <sz val="10"/>
        <rFont val="Geneva"/>
      </rPr>
      <t xml:space="preserve">(Gross Salary) - If hired prior to July 1, 2014 </t>
    </r>
  </si>
  <si>
    <t>Maximum Employer Contributions</t>
  </si>
  <si>
    <t>Delta Dental</t>
  </si>
  <si>
    <t xml:space="preserve"> for 7/1 and 1/1)</t>
  </si>
  <si>
    <r>
      <t>5% OR 2% (Gross Salary)</t>
    </r>
    <r>
      <rPr>
        <sz val="10"/>
        <rFont val="Geneva"/>
      </rPr>
      <t xml:space="preserve"> {Subject to one year waiting period}</t>
    </r>
  </si>
  <si>
    <t>HEALTH</t>
  </si>
  <si>
    <t>DENTAL</t>
  </si>
  <si>
    <t xml:space="preserve">VISION </t>
  </si>
  <si>
    <t xml:space="preserve">LIFE </t>
  </si>
  <si>
    <t xml:space="preserve">Long-Term Disability </t>
  </si>
  <si>
    <t>For Full-Time, Benefited and MSP Employees Only</t>
  </si>
  <si>
    <t>For Full-Time, Partially Benefited Employees Only</t>
  </si>
  <si>
    <t>SIT - State Income Tax</t>
  </si>
  <si>
    <t>FIT - Federal Income Tax</t>
  </si>
  <si>
    <t>Students must submit the Request for FICA Exemption form each semester. The form can be found on the Foundation website under Payroll Forms.</t>
  </si>
  <si>
    <t>CSUDH students may opt to request exemption from Social Security and Medicare during academic terms and the 7.65% will not be charged to the employer or employee during that period.</t>
  </si>
  <si>
    <t xml:space="preserve">           **OVER $50,000 coverage is subject to tax on imputed income</t>
  </si>
  <si>
    <t>Accidental Death and Dismemberment</t>
  </si>
  <si>
    <t>Vacation/Personal Holiday</t>
  </si>
  <si>
    <t>Accrues in accordance with Foundation Vac. Schedule</t>
  </si>
  <si>
    <t>One personal holiday accrues each calendar</t>
  </si>
  <si>
    <t>(this document is revised twice per year</t>
  </si>
  <si>
    <t>(Revised twice per year: for 7/1 and 1/1)</t>
  </si>
  <si>
    <t>Beginning accrual is 6.67 hours of vacation per month</t>
  </si>
  <si>
    <t xml:space="preserve">CA MINIMUM WAGE SCHEDULE </t>
  </si>
  <si>
    <t xml:space="preserve"> Increase Date (Jan 1 )</t>
  </si>
  <si>
    <t>CA Hourly Increase</t>
  </si>
  <si>
    <t>Increase Date ( July 1)</t>
  </si>
  <si>
    <t>City of Los Angeles Increase</t>
  </si>
  <si>
    <t xml:space="preserve">*Beginning 7/1/22, the rate will be adjusted to changes in consumer price index. </t>
  </si>
  <si>
    <t xml:space="preserve">If the employee physically works in the City of Los Angeles (not just the county) at a site; follow the schedule below: </t>
  </si>
  <si>
    <t>Hartford</t>
  </si>
  <si>
    <t>Sick Time</t>
  </si>
  <si>
    <t xml:space="preserve">(Annual Salary) X .15/1000 = </t>
  </si>
  <si>
    <t xml:space="preserve">(Annual salary X .02)/1000 = </t>
  </si>
  <si>
    <t xml:space="preserve">$  225.00/MONTH </t>
  </si>
  <si>
    <t>$   7.00/MONTH (Employee Only)</t>
  </si>
  <si>
    <t>$ 9.70/MONTH (Employee + 1)</t>
  </si>
  <si>
    <t>$ 16.60/MONTH (Employee + Family)</t>
  </si>
  <si>
    <r>
      <rPr>
        <b/>
        <sz val="10"/>
        <rFont val="Geneva"/>
      </rPr>
      <t>5.6%</t>
    </r>
    <r>
      <rPr>
        <sz val="10"/>
        <rFont val="Geneva"/>
      </rPr>
      <t xml:space="preserve"> (Gross Salary)  </t>
    </r>
  </si>
  <si>
    <t xml:space="preserve">1.45% (Gross Salary); 0.90% at 200k and after </t>
  </si>
  <si>
    <t xml:space="preserve">Section 414(v) Catch-Up Deferrals to 403(b) - $6500 </t>
  </si>
  <si>
    <t>Benefits by Percentage and dollar (approximates for budget purposes)</t>
  </si>
  <si>
    <t>Annual Salary</t>
  </si>
  <si>
    <t xml:space="preserve">Per Pay Period </t>
  </si>
  <si>
    <t xml:space="preserve">Hourly </t>
  </si>
  <si>
    <t>Employer Liabilities</t>
  </si>
  <si>
    <t>Per Pay Period</t>
  </si>
  <si>
    <t>FICA</t>
  </si>
  <si>
    <t>SUI (apprx)</t>
  </si>
  <si>
    <t>WC</t>
  </si>
  <si>
    <t>Health Single</t>
  </si>
  <si>
    <t>Monthly premium, assuming cheapest health plan selected</t>
  </si>
  <si>
    <t>Dental Single</t>
  </si>
  <si>
    <t>Monthly premium, assuming cheapest dental plan selected</t>
  </si>
  <si>
    <t>Vision Single</t>
  </si>
  <si>
    <t>Life</t>
  </si>
  <si>
    <t>ADD</t>
  </si>
  <si>
    <t>Monthly salary times .02 divided by 1000</t>
  </si>
  <si>
    <t>LTD</t>
  </si>
  <si>
    <t>Vacation earned</t>
  </si>
  <si>
    <t>SEE VAC SCHEDULE</t>
  </si>
  <si>
    <t>Retirement</t>
  </si>
  <si>
    <t>Hired before 7/1/14 = 10% OR after 7/1/14 either 8% or 4% (EE choice)</t>
  </si>
  <si>
    <t xml:space="preserve">Post Ret. Medical </t>
  </si>
  <si>
    <t>Hired after June 2016, not eligible for post retirement</t>
  </si>
  <si>
    <t>Estimated Per Pay Period Cost</t>
  </si>
  <si>
    <t>Estimated Annual Cost</t>
  </si>
  <si>
    <t>Monthly premium, assuming cheapest vision plan selected</t>
  </si>
  <si>
    <t>Accrual starts at 6.67 per month</t>
  </si>
  <si>
    <t>% of Fringe Benefit</t>
  </si>
  <si>
    <t>Title: &lt;Insert Position Title&gt;</t>
  </si>
  <si>
    <t xml:space="preserve">Simply plug in the annual salary and the totals will calculate below. </t>
  </si>
  <si>
    <t xml:space="preserve">New Full time Fully Benefited Employee </t>
  </si>
  <si>
    <t>Monthly salary times .133 divided by 1000</t>
  </si>
  <si>
    <t xml:space="preserve">(Monthly salary X .133)/100 = </t>
  </si>
  <si>
    <t xml:space="preserve">Monthly salary times .15 divided by 1000 </t>
  </si>
  <si>
    <t>For Student Assistants and PT Employees Only</t>
  </si>
  <si>
    <t xml:space="preserve">Talk Space Digital Counseling </t>
  </si>
  <si>
    <t xml:space="preserve">$3.75 / MONTH </t>
  </si>
  <si>
    <t xml:space="preserve"> Hartford</t>
  </si>
  <si>
    <t>FOUNDATION BENEFIT RATES FY 21-22</t>
  </si>
  <si>
    <t>Minimum Wage -  $15.00 for 1/1/22</t>
  </si>
  <si>
    <t>New health and tax rates will be available for 1/1/2022</t>
  </si>
  <si>
    <t>(Rates effective 1/1/2022- 12/31/2022)</t>
  </si>
  <si>
    <t>(Rates effective 1/1/2022 - 12/31/2022)</t>
  </si>
  <si>
    <t>(MAX. Gross of $147,000.00 for 2022)</t>
  </si>
  <si>
    <t>1.10% (Gross Salary) for 2022</t>
  </si>
  <si>
    <t>Maximum wages $145,600 or $1,601.60 for 2022</t>
  </si>
  <si>
    <t>$   458.10/MONTH (Employee Only)</t>
  </si>
  <si>
    <t>$ 903.00/MONTH (Employee + 1)</t>
  </si>
  <si>
    <t>$ 1,169.10/MONTH (Employee + Family)</t>
  </si>
  <si>
    <t>$ 42.90/MONTH (Employee Only)</t>
  </si>
  <si>
    <t>$ 132.90/MONTH (Employee + Family)</t>
  </si>
  <si>
    <t>$ 85.80/MONTH (Employee + 1)</t>
  </si>
  <si>
    <t>SDI 1.10% (Gross Salary) for 2022</t>
  </si>
  <si>
    <t>16.04*</t>
  </si>
  <si>
    <t>Minimum Wage - $15.00 for 1/1/2022</t>
  </si>
  <si>
    <t>For all employees working in California, follow the schedule below:</t>
  </si>
  <si>
    <t>Minimum Rate for salary exempt-$62,400</t>
  </si>
  <si>
    <t>Updated 7/1/2022</t>
  </si>
  <si>
    <t>FOUNDATION BENEFIT RATES FY 22-23</t>
  </si>
  <si>
    <t>(Rates effective 7/1/2022 - 06/30/2023)</t>
  </si>
  <si>
    <t>Elective Deferrals 403(b) (not including catch-ups) - $20,500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</si>
</sst>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8" formatCode="&quot;$&quot;#,##0.00_);[Red]\(&quot;$&quot;#,##0.00\)"/>
    <numFmt numFmtId="164" formatCode="&quot;$&quot;#,##0.00"/>
    <numFmt numFmtId="165" formatCode="0.000%"/>
  </numFmts>
  <fonts count="23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Geneva"/>
    </font>
    <font>
      <b/>
      <sz val="10"/>
      <name val="Geneva"/>
    </font>
    <font>
      <sz val="10"/>
      <color rgb="FFFF0000"/>
      <name val="Geneva"/>
    </font>
    <font>
      <b/>
      <sz val="10"/>
      <color rgb="FFFF0000"/>
      <name val="Geneva"/>
    </font>
    <font>
      <sz val="10"/>
      <color rgb="FF333333"/>
      <name val="Geneva"/>
    </font>
    <font>
      <sz val="9"/>
      <name val="Geneva"/>
    </font>
    <font>
      <b/>
      <sz val="11"/>
      <color theme="1"/>
      <name val="Calibri"/>
      <family val="2"/>
      <scheme val="minor"/>
    </font>
    <font>
      <i/>
      <sz val="10"/>
      <name val="Geneva"/>
    </font>
    <font>
      <b/>
      <i/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u val="singleAccounting"/>
      <sz val="11"/>
      <color theme="1"/>
      <name val="Calibri"/>
      <family val="2"/>
      <scheme val="minor"/>
    </font>
    <font>
      <b/>
      <u val="doubleAccounting"/>
      <sz val="11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9"/>
      <color theme="1"/>
      <name val="Calibri"/>
      <family val="2"/>
    </font>
    <font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3">
    <xf numFmtId="0" fontId="0" fillId="0" borderId="0"/>
    <xf numFmtId="0" fontId="2" fillId="0" borderId="0"/>
    <xf numFmtId="9" fontId="22" fillId="0" borderId="0" applyFont="0" applyFill="0" applyBorder="0" applyAlignment="0" applyProtection="0"/>
  </cellStyleXfs>
  <cellXfs count="96">
    <xf numFmtId="0" fontId="0" fillId="0" borderId="0" xfId="0"/>
    <xf numFmtId="0" fontId="2" fillId="0" borderId="0" xfId="1"/>
    <xf numFmtId="0" fontId="4" fillId="0" borderId="0" xfId="1" applyFont="1"/>
    <xf numFmtId="0" fontId="5" fillId="0" borderId="0" xfId="1" applyFont="1" applyAlignment="1">
      <alignment horizontal="center"/>
    </xf>
    <xf numFmtId="0" fontId="2" fillId="0" borderId="2" xfId="1" applyBorder="1"/>
    <xf numFmtId="10" fontId="2" fillId="0" borderId="3" xfId="1" applyNumberFormat="1" applyBorder="1" applyAlignment="1">
      <alignment horizontal="left"/>
    </xf>
    <xf numFmtId="10" fontId="2" fillId="0" borderId="0" xfId="1" applyNumberFormat="1" applyAlignment="1">
      <alignment horizontal="left"/>
    </xf>
    <xf numFmtId="0" fontId="5" fillId="0" borderId="1" xfId="1" applyFont="1" applyBorder="1" applyAlignment="1">
      <alignment horizontal="center"/>
    </xf>
    <xf numFmtId="0" fontId="2" fillId="0" borderId="1" xfId="1" applyBorder="1"/>
    <xf numFmtId="0" fontId="3" fillId="0" borderId="0" xfId="1" applyFont="1"/>
    <xf numFmtId="0" fontId="5" fillId="0" borderId="2" xfId="1" applyFont="1" applyBorder="1" applyAlignment="1">
      <alignment horizontal="center"/>
    </xf>
    <xf numFmtId="8" fontId="2" fillId="0" borderId="0" xfId="1" applyNumberFormat="1" applyAlignment="1">
      <alignment horizontal="left"/>
    </xf>
    <xf numFmtId="0" fontId="2" fillId="0" borderId="0" xfId="1" applyAlignment="1">
      <alignment horizontal="left"/>
    </xf>
    <xf numFmtId="0" fontId="2" fillId="0" borderId="2" xfId="1" applyBorder="1" applyAlignment="1">
      <alignment horizontal="left"/>
    </xf>
    <xf numFmtId="0" fontId="0" fillId="0" borderId="2" xfId="0" applyBorder="1"/>
    <xf numFmtId="0" fontId="5" fillId="0" borderId="0" xfId="1" applyFont="1"/>
    <xf numFmtId="0" fontId="2" fillId="0" borderId="0" xfId="1" applyAlignment="1">
      <alignment horizontal="center"/>
    </xf>
    <xf numFmtId="0" fontId="2" fillId="0" borderId="2" xfId="1" applyBorder="1" applyAlignment="1">
      <alignment horizontal="center"/>
    </xf>
    <xf numFmtId="0" fontId="6" fillId="0" borderId="0" xfId="0" applyFont="1"/>
    <xf numFmtId="0" fontId="3" fillId="2" borderId="1" xfId="1" applyFont="1" applyFill="1" applyBorder="1" applyAlignment="1">
      <alignment horizontal="center"/>
    </xf>
    <xf numFmtId="0" fontId="7" fillId="0" borderId="0" xfId="1" applyFont="1"/>
    <xf numFmtId="0" fontId="9" fillId="0" borderId="0" xfId="1" applyFont="1"/>
    <xf numFmtId="0" fontId="3" fillId="0" borderId="0" xfId="1" applyFont="1" applyAlignment="1">
      <alignment horizontal="center"/>
    </xf>
    <xf numFmtId="0" fontId="1" fillId="0" borderId="0" xfId="0" applyFont="1"/>
    <xf numFmtId="0" fontId="10" fillId="0" borderId="0" xfId="0" applyFont="1"/>
    <xf numFmtId="0" fontId="8" fillId="0" borderId="0" xfId="0" applyFont="1"/>
    <xf numFmtId="0" fontId="11" fillId="0" borderId="0" xfId="0" applyFont="1" applyAlignment="1">
      <alignment horizontal="center"/>
    </xf>
    <xf numFmtId="0" fontId="2" fillId="0" borderId="1" xfId="1" applyBorder="1" applyAlignment="1">
      <alignment horizontal="center"/>
    </xf>
    <xf numFmtId="10" fontId="3" fillId="0" borderId="0" xfId="1" applyNumberFormat="1" applyFont="1" applyAlignment="1">
      <alignment horizontal="left"/>
    </xf>
    <xf numFmtId="0" fontId="3" fillId="0" borderId="0" xfId="1" applyFont="1" applyAlignment="1">
      <alignment horizontal="left"/>
    </xf>
    <xf numFmtId="10" fontId="2" fillId="0" borderId="1" xfId="1" applyNumberFormat="1" applyBorder="1" applyAlignment="1">
      <alignment horizontal="center"/>
    </xf>
    <xf numFmtId="0" fontId="11" fillId="0" borderId="0" xfId="0" applyFont="1" applyAlignment="1">
      <alignment horizontal="left"/>
    </xf>
    <xf numFmtId="0" fontId="6" fillId="0" borderId="2" xfId="0" applyFont="1" applyBorder="1"/>
    <xf numFmtId="0" fontId="12" fillId="0" borderId="0" xfId="0" applyFont="1"/>
    <xf numFmtId="0" fontId="2" fillId="0" borderId="3" xfId="1" applyBorder="1" applyAlignment="1">
      <alignment horizontal="left"/>
    </xf>
    <xf numFmtId="0" fontId="13" fillId="0" borderId="0" xfId="0" applyFont="1"/>
    <xf numFmtId="0" fontId="2" fillId="0" borderId="3" xfId="1" applyBorder="1"/>
    <xf numFmtId="0" fontId="14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4" fillId="0" borderId="0" xfId="0" applyFont="1"/>
    <xf numFmtId="0" fontId="14" fillId="0" borderId="0" xfId="0" applyFont="1" applyAlignment="1">
      <alignment horizontal="left"/>
    </xf>
    <xf numFmtId="0" fontId="2" fillId="0" borderId="4" xfId="1" applyBorder="1"/>
    <xf numFmtId="0" fontId="2" fillId="0" borderId="5" xfId="1" applyBorder="1"/>
    <xf numFmtId="0" fontId="2" fillId="0" borderId="6" xfId="1" applyBorder="1"/>
    <xf numFmtId="10" fontId="2" fillId="0" borderId="7" xfId="1" applyNumberFormat="1" applyBorder="1" applyAlignment="1">
      <alignment horizontal="left"/>
    </xf>
    <xf numFmtId="10" fontId="2" fillId="0" borderId="5" xfId="1" applyNumberFormat="1" applyBorder="1" applyAlignment="1">
      <alignment horizontal="left"/>
    </xf>
    <xf numFmtId="0" fontId="2" fillId="0" borderId="8" xfId="1" applyBorder="1"/>
    <xf numFmtId="0" fontId="0" fillId="0" borderId="5" xfId="0" applyBorder="1"/>
    <xf numFmtId="0" fontId="5" fillId="0" borderId="5" xfId="1" applyFont="1" applyBorder="1"/>
    <xf numFmtId="0" fontId="0" fillId="0" borderId="0" xfId="0" applyAlignment="1">
      <alignment wrapText="1"/>
    </xf>
    <xf numFmtId="8" fontId="0" fillId="0" borderId="0" xfId="0" applyNumberFormat="1"/>
    <xf numFmtId="0" fontId="0" fillId="0" borderId="9" xfId="0" applyBorder="1"/>
    <xf numFmtId="0" fontId="0" fillId="0" borderId="9" xfId="0" applyBorder="1" applyAlignment="1">
      <alignment horizontal="center"/>
    </xf>
    <xf numFmtId="8" fontId="0" fillId="0" borderId="9" xfId="0" applyNumberFormat="1" applyBorder="1" applyAlignment="1">
      <alignment horizontal="center"/>
    </xf>
    <xf numFmtId="0" fontId="0" fillId="3" borderId="9" xfId="0" applyFill="1" applyBorder="1" applyAlignment="1">
      <alignment horizontal="center"/>
    </xf>
    <xf numFmtId="8" fontId="0" fillId="3" borderId="9" xfId="0" applyNumberFormat="1" applyFill="1" applyBorder="1" applyAlignment="1">
      <alignment horizontal="center"/>
    </xf>
    <xf numFmtId="0" fontId="3" fillId="0" borderId="1" xfId="1" applyFont="1" applyBorder="1" applyAlignment="1">
      <alignment horizontal="left"/>
    </xf>
    <xf numFmtId="10" fontId="0" fillId="0" borderId="0" xfId="0" applyNumberFormat="1"/>
    <xf numFmtId="0" fontId="13" fillId="0" borderId="0" xfId="0" applyFont="1" applyAlignment="1">
      <alignment horizontal="right"/>
    </xf>
    <xf numFmtId="0" fontId="0" fillId="0" borderId="0" xfId="0" applyAlignment="1">
      <alignment horizontal="left"/>
    </xf>
    <xf numFmtId="9" fontId="0" fillId="0" borderId="0" xfId="0" applyNumberFormat="1"/>
    <xf numFmtId="0" fontId="16" fillId="0" borderId="0" xfId="0" applyFont="1"/>
    <xf numFmtId="0" fontId="0" fillId="0" borderId="0" xfId="0" applyAlignment="1">
      <alignment horizontal="right"/>
    </xf>
    <xf numFmtId="164" fontId="0" fillId="0" borderId="0" xfId="0" applyNumberFormat="1"/>
    <xf numFmtId="0" fontId="8" fillId="0" borderId="0" xfId="0" applyFont="1" applyAlignment="1">
      <alignment horizontal="left"/>
    </xf>
    <xf numFmtId="0" fontId="8" fillId="5" borderId="9" xfId="0" applyFont="1" applyFill="1" applyBorder="1" applyAlignment="1">
      <alignment horizontal="center"/>
    </xf>
    <xf numFmtId="8" fontId="8" fillId="5" borderId="9" xfId="0" applyNumberFormat="1" applyFont="1" applyFill="1" applyBorder="1" applyAlignment="1">
      <alignment horizontal="center"/>
    </xf>
    <xf numFmtId="0" fontId="0" fillId="4" borderId="9" xfId="0" applyFill="1" applyBorder="1"/>
    <xf numFmtId="10" fontId="0" fillId="4" borderId="9" xfId="0" applyNumberFormat="1" applyFill="1" applyBorder="1"/>
    <xf numFmtId="8" fontId="0" fillId="4" borderId="9" xfId="0" applyNumberFormat="1" applyFill="1" applyBorder="1"/>
    <xf numFmtId="164" fontId="0" fillId="4" borderId="9" xfId="0" applyNumberFormat="1" applyFill="1" applyBorder="1"/>
    <xf numFmtId="0" fontId="0" fillId="4" borderId="9" xfId="0" applyFill="1" applyBorder="1" applyAlignment="1">
      <alignment horizontal="right"/>
    </xf>
    <xf numFmtId="9" fontId="0" fillId="4" borderId="9" xfId="0" applyNumberFormat="1" applyFill="1" applyBorder="1"/>
    <xf numFmtId="0" fontId="19" fillId="0" borderId="0" xfId="0" applyFont="1"/>
    <xf numFmtId="0" fontId="20" fillId="0" borderId="0" xfId="0" applyFont="1" applyAlignment="1">
      <alignment vertical="center"/>
    </xf>
    <xf numFmtId="0" fontId="21" fillId="0" borderId="0" xfId="0" applyFont="1"/>
    <xf numFmtId="0" fontId="0" fillId="4" borderId="10" xfId="0" applyFill="1" applyBorder="1"/>
    <xf numFmtId="9" fontId="0" fillId="4" borderId="10" xfId="0" applyNumberFormat="1" applyFill="1" applyBorder="1"/>
    <xf numFmtId="8" fontId="0" fillId="4" borderId="10" xfId="0" applyNumberFormat="1" applyFill="1" applyBorder="1"/>
    <xf numFmtId="0" fontId="13" fillId="5" borderId="11" xfId="0" applyFont="1" applyFill="1" applyBorder="1"/>
    <xf numFmtId="8" fontId="17" fillId="5" borderId="11" xfId="0" applyNumberFormat="1" applyFont="1" applyFill="1" applyBorder="1"/>
    <xf numFmtId="0" fontId="13" fillId="5" borderId="9" xfId="0" applyFont="1" applyFill="1" applyBorder="1"/>
    <xf numFmtId="8" fontId="18" fillId="5" borderId="9" xfId="0" applyNumberFormat="1" applyFont="1" applyFill="1" applyBorder="1"/>
    <xf numFmtId="8" fontId="8" fillId="0" borderId="0" xfId="0" applyNumberFormat="1" applyFont="1"/>
    <xf numFmtId="0" fontId="19" fillId="0" borderId="0" xfId="0" applyFont="1" applyAlignment="1">
      <alignment horizontal="left"/>
    </xf>
    <xf numFmtId="10" fontId="13" fillId="5" borderId="11" xfId="0" applyNumberFormat="1" applyFont="1" applyFill="1" applyBorder="1"/>
    <xf numFmtId="0" fontId="13" fillId="3" borderId="12" xfId="0" applyFont="1" applyFill="1" applyBorder="1" applyAlignment="1">
      <alignment wrapText="1"/>
    </xf>
    <xf numFmtId="6" fontId="8" fillId="3" borderId="13" xfId="0" applyNumberFormat="1" applyFont="1" applyFill="1" applyBorder="1" applyAlignment="1">
      <alignment horizontal="center"/>
    </xf>
    <xf numFmtId="8" fontId="8" fillId="0" borderId="0" xfId="0" applyNumberFormat="1" applyFont="1" applyAlignment="1">
      <alignment horizontal="center"/>
    </xf>
    <xf numFmtId="0" fontId="0" fillId="5" borderId="14" xfId="0" applyFill="1" applyBorder="1"/>
    <xf numFmtId="165" fontId="0" fillId="4" borderId="9" xfId="0" applyNumberFormat="1" applyFill="1" applyBorder="1"/>
    <xf numFmtId="9" fontId="0" fillId="0" borderId="0" xfId="2" applyFont="1"/>
    <xf numFmtId="0" fontId="3" fillId="2" borderId="1" xfId="1" applyFont="1" applyFill="1" applyBorder="1" applyAlignment="1">
      <alignment horizontal="center"/>
    </xf>
    <xf numFmtId="0" fontId="15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2" fillId="0" borderId="0" xfId="1" applyBorder="1"/>
  </cellXfs>
  <cellStyles count="3">
    <cellStyle name="Normal" xfId="0" builtinId="0"/>
    <cellStyle name="Normal 2" xfId="1" xr:uid="{00000000-0005-0000-0000-000001000000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7030A0"/>
  </sheetPr>
  <dimension ref="A1:F73"/>
  <sheetViews>
    <sheetView tabSelected="1" workbookViewId="0">
      <pane ySplit="9" topLeftCell="A15" activePane="bottomLeft" state="frozen"/>
      <selection pane="bottomLeft" activeCell="B32" sqref="B32"/>
    </sheetView>
  </sheetViews>
  <sheetFormatPr defaultRowHeight="14.5"/>
  <cols>
    <col min="1" max="1" width="41.7265625" customWidth="1"/>
    <col min="2" max="2" width="52" customWidth="1"/>
    <col min="3" max="3" width="3.26953125" customWidth="1"/>
    <col min="4" max="4" width="3.26953125" hidden="1" customWidth="1"/>
    <col min="5" max="5" width="28.81640625" customWidth="1"/>
    <col min="6" max="6" width="52.453125" customWidth="1"/>
  </cols>
  <sheetData>
    <row r="1" spans="1:6" ht="18.5">
      <c r="A1" s="33" t="s">
        <v>131</v>
      </c>
    </row>
    <row r="2" spans="1:6">
      <c r="A2" s="23"/>
    </row>
    <row r="3" spans="1:6">
      <c r="A3" s="24" t="s">
        <v>40</v>
      </c>
    </row>
    <row r="4" spans="1:6">
      <c r="A4" s="24" t="s">
        <v>130</v>
      </c>
      <c r="B4" s="21" t="s">
        <v>112</v>
      </c>
      <c r="C4" s="1"/>
    </row>
    <row r="5" spans="1:6">
      <c r="A5" s="24"/>
      <c r="B5" s="21" t="s">
        <v>129</v>
      </c>
      <c r="C5" s="9"/>
    </row>
    <row r="6" spans="1:6">
      <c r="A6" s="37" t="s">
        <v>51</v>
      </c>
      <c r="B6" s="39"/>
    </row>
    <row r="7" spans="1:6">
      <c r="A7" s="38" t="s">
        <v>33</v>
      </c>
    </row>
    <row r="8" spans="1:6">
      <c r="A8" s="23"/>
    </row>
    <row r="9" spans="1:6" ht="15" thickBot="1">
      <c r="A9" s="19" t="s">
        <v>0</v>
      </c>
      <c r="B9" s="19"/>
      <c r="C9" s="1"/>
      <c r="D9" s="1"/>
      <c r="E9" s="92" t="s">
        <v>1</v>
      </c>
      <c r="F9" s="92"/>
    </row>
    <row r="10" spans="1:6" ht="15" thickTop="1">
      <c r="A10" s="22"/>
      <c r="B10" s="22"/>
      <c r="C10" s="1"/>
      <c r="D10" s="1"/>
      <c r="E10" s="22"/>
      <c r="F10" s="22"/>
    </row>
    <row r="11" spans="1:6">
      <c r="A11" s="9" t="s">
        <v>2</v>
      </c>
      <c r="B11" s="15" t="s">
        <v>114</v>
      </c>
      <c r="C11" s="1"/>
      <c r="D11" s="1"/>
      <c r="E11" s="1" t="s">
        <v>2</v>
      </c>
      <c r="F11" s="2"/>
    </row>
    <row r="12" spans="1:6">
      <c r="A12" s="1" t="s">
        <v>3</v>
      </c>
      <c r="B12" s="1" t="s">
        <v>4</v>
      </c>
      <c r="C12" s="1"/>
      <c r="D12" s="1"/>
      <c r="E12" s="1" t="s">
        <v>3</v>
      </c>
      <c r="F12" s="1" t="s">
        <v>20</v>
      </c>
    </row>
    <row r="13" spans="1:6">
      <c r="A13" s="22">
        <v>8185</v>
      </c>
      <c r="B13" s="1" t="s">
        <v>116</v>
      </c>
      <c r="C13" s="1"/>
      <c r="D13" s="1"/>
      <c r="E13" s="1"/>
      <c r="F13" s="1" t="s">
        <v>116</v>
      </c>
    </row>
    <row r="14" spans="1:6">
      <c r="A14" s="1" t="s">
        <v>5</v>
      </c>
      <c r="B14" s="4" t="s">
        <v>21</v>
      </c>
      <c r="C14" s="1"/>
      <c r="D14" s="1"/>
      <c r="E14" s="1" t="s">
        <v>5</v>
      </c>
      <c r="F14" s="4" t="s">
        <v>70</v>
      </c>
    </row>
    <row r="15" spans="1:6">
      <c r="A15" s="22">
        <v>8185</v>
      </c>
      <c r="B15" s="28">
        <v>7.6499999999999999E-2</v>
      </c>
      <c r="C15" s="1"/>
      <c r="D15" s="1"/>
      <c r="E15" s="1"/>
      <c r="F15" s="5">
        <v>7.6499999999999999E-2</v>
      </c>
    </row>
    <row r="16" spans="1:6">
      <c r="A16" s="9" t="s">
        <v>7</v>
      </c>
      <c r="B16" s="15" t="s">
        <v>132</v>
      </c>
      <c r="C16" s="1"/>
      <c r="D16" s="1"/>
      <c r="E16" s="1"/>
      <c r="F16" s="6"/>
    </row>
    <row r="17" spans="1:6">
      <c r="A17" s="22">
        <v>8192</v>
      </c>
      <c r="B17" s="1" t="s">
        <v>27</v>
      </c>
      <c r="C17" s="1"/>
      <c r="D17" s="1"/>
      <c r="E17" s="1" t="s">
        <v>8</v>
      </c>
      <c r="F17" s="1" t="s">
        <v>9</v>
      </c>
    </row>
    <row r="18" spans="1:6">
      <c r="A18" s="9" t="s">
        <v>10</v>
      </c>
      <c r="B18" s="15" t="s">
        <v>132</v>
      </c>
      <c r="C18" s="1"/>
      <c r="D18" s="1"/>
      <c r="E18" s="1"/>
      <c r="F18" s="1"/>
    </row>
    <row r="19" spans="1:6">
      <c r="A19" s="22">
        <v>8194</v>
      </c>
      <c r="B19" s="1" t="s">
        <v>69</v>
      </c>
      <c r="C19" s="1"/>
      <c r="D19" s="1"/>
      <c r="E19" s="1" t="s">
        <v>11</v>
      </c>
      <c r="F19" s="1" t="s">
        <v>12</v>
      </c>
    </row>
    <row r="20" spans="1:6">
      <c r="A20" s="9" t="s">
        <v>24</v>
      </c>
      <c r="B20" s="15" t="s">
        <v>132</v>
      </c>
      <c r="C20" s="1"/>
      <c r="D20" s="1"/>
      <c r="E20" s="1"/>
      <c r="F20" s="1"/>
    </row>
    <row r="21" spans="1:6">
      <c r="A21" s="22">
        <v>8190</v>
      </c>
      <c r="B21" s="1" t="s">
        <v>28</v>
      </c>
      <c r="C21" s="1"/>
      <c r="D21" s="1"/>
      <c r="E21" s="1" t="s">
        <v>13</v>
      </c>
      <c r="F21" s="1" t="s">
        <v>117</v>
      </c>
    </row>
    <row r="22" spans="1:6">
      <c r="A22" s="2"/>
      <c r="B22" s="1"/>
      <c r="C22" s="20"/>
      <c r="D22" s="20"/>
      <c r="E22" s="2"/>
      <c r="F22" s="1" t="s">
        <v>118</v>
      </c>
    </row>
    <row r="23" spans="1:6" ht="15" thickBot="1">
      <c r="A23" s="7"/>
      <c r="B23" s="27"/>
      <c r="C23" s="1"/>
      <c r="D23" s="1"/>
      <c r="E23" s="8"/>
      <c r="F23" s="8"/>
    </row>
    <row r="24" spans="1:6" ht="15" thickTop="1">
      <c r="A24" s="9" t="s">
        <v>22</v>
      </c>
      <c r="B24" s="9" t="s">
        <v>29</v>
      </c>
      <c r="C24" s="9"/>
      <c r="D24" s="1"/>
      <c r="E24" s="1" t="s">
        <v>22</v>
      </c>
      <c r="F24" s="9" t="s">
        <v>34</v>
      </c>
    </row>
    <row r="25" spans="1:6">
      <c r="A25" s="22">
        <v>8188</v>
      </c>
      <c r="B25" s="1" t="s">
        <v>25</v>
      </c>
      <c r="C25" s="1"/>
      <c r="D25" s="1"/>
      <c r="E25" s="1"/>
      <c r="F25" s="18" t="s">
        <v>133</v>
      </c>
    </row>
    <row r="26" spans="1:6">
      <c r="A26" s="4"/>
      <c r="B26" s="4" t="s">
        <v>30</v>
      </c>
      <c r="C26" s="1"/>
      <c r="D26" s="1"/>
      <c r="E26" s="4"/>
      <c r="F26" s="32" t="s">
        <v>71</v>
      </c>
    </row>
    <row r="27" spans="1:6">
      <c r="A27" t="s">
        <v>6</v>
      </c>
      <c r="E27" t="s">
        <v>6</v>
      </c>
    </row>
    <row r="28" spans="1:6">
      <c r="A28" s="9" t="s">
        <v>35</v>
      </c>
      <c r="B28" s="15" t="s">
        <v>115</v>
      </c>
      <c r="C28" s="1"/>
      <c r="D28" s="1"/>
      <c r="E28" s="1" t="s">
        <v>14</v>
      </c>
      <c r="F28" s="15" t="s">
        <v>114</v>
      </c>
    </row>
    <row r="29" spans="1:6">
      <c r="A29" s="1"/>
      <c r="B29" s="15" t="s">
        <v>31</v>
      </c>
      <c r="C29" s="1"/>
      <c r="D29" s="1"/>
      <c r="E29" s="1"/>
      <c r="F29" s="15" t="s">
        <v>26</v>
      </c>
    </row>
    <row r="30" spans="1:6">
      <c r="A30" s="22">
        <v>8187</v>
      </c>
      <c r="B30" s="1" t="s">
        <v>119</v>
      </c>
      <c r="C30" s="1"/>
      <c r="D30" s="1"/>
      <c r="E30" s="1"/>
      <c r="F30" s="1"/>
    </row>
    <row r="31" spans="1:6">
      <c r="A31" s="1"/>
      <c r="B31" s="1" t="s">
        <v>120</v>
      </c>
      <c r="C31" s="1"/>
      <c r="D31" s="1"/>
      <c r="E31" s="1"/>
      <c r="F31" s="1"/>
    </row>
    <row r="32" spans="1:6">
      <c r="A32" s="1"/>
      <c r="B32" s="1" t="s">
        <v>121</v>
      </c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29" t="s">
        <v>15</v>
      </c>
      <c r="B34" s="1" t="s">
        <v>65</v>
      </c>
      <c r="C34" s="1"/>
      <c r="D34" s="1"/>
      <c r="E34" s="1"/>
      <c r="F34" s="9"/>
    </row>
    <row r="35" spans="1:6">
      <c r="A35" s="10"/>
      <c r="B35" s="4" t="s">
        <v>19</v>
      </c>
      <c r="C35" s="1"/>
      <c r="D35" s="1"/>
      <c r="E35" s="4"/>
      <c r="F35" s="4" t="s">
        <v>19</v>
      </c>
    </row>
    <row r="36" spans="1:6">
      <c r="A36" s="1" t="s">
        <v>6</v>
      </c>
      <c r="B36" s="15" t="s">
        <v>115</v>
      </c>
      <c r="C36" s="1"/>
      <c r="D36" s="1"/>
      <c r="E36" s="1" t="s">
        <v>6</v>
      </c>
      <c r="F36" s="15" t="s">
        <v>114</v>
      </c>
    </row>
    <row r="37" spans="1:6">
      <c r="A37" s="1"/>
      <c r="B37" s="15" t="s">
        <v>32</v>
      </c>
      <c r="C37" s="1"/>
      <c r="D37" s="1"/>
      <c r="E37" s="1"/>
      <c r="F37" s="15" t="s">
        <v>32</v>
      </c>
    </row>
    <row r="38" spans="1:6">
      <c r="A38" s="9" t="s">
        <v>36</v>
      </c>
      <c r="B38" s="1" t="s">
        <v>122</v>
      </c>
      <c r="C38" s="1"/>
      <c r="D38" s="1"/>
      <c r="E38" s="1" t="s">
        <v>16</v>
      </c>
      <c r="F38" s="11">
        <v>0</v>
      </c>
    </row>
    <row r="39" spans="1:6">
      <c r="A39" s="22">
        <v>8186</v>
      </c>
      <c r="B39" s="1" t="s">
        <v>124</v>
      </c>
      <c r="C39" s="1"/>
      <c r="D39" s="1"/>
      <c r="E39" s="1"/>
      <c r="F39" s="1"/>
    </row>
    <row r="40" spans="1:6">
      <c r="A40" s="1"/>
      <c r="B40" s="1" t="s">
        <v>123</v>
      </c>
      <c r="C40" s="1"/>
      <c r="D40" s="1"/>
      <c r="E40" s="1"/>
      <c r="F40" s="1"/>
    </row>
    <row r="41" spans="1:6">
      <c r="A41" s="1"/>
      <c r="B41" s="1"/>
      <c r="C41" s="1"/>
      <c r="D41" s="1"/>
      <c r="E41" s="1"/>
      <c r="F41" s="1"/>
    </row>
    <row r="42" spans="1:6">
      <c r="A42" s="4"/>
      <c r="B42" s="4" t="s">
        <v>19</v>
      </c>
      <c r="C42" s="1"/>
      <c r="D42" s="1"/>
      <c r="E42" s="4"/>
      <c r="F42" s="4" t="s">
        <v>19</v>
      </c>
    </row>
    <row r="43" spans="1:6">
      <c r="A43" s="9" t="s">
        <v>37</v>
      </c>
      <c r="B43" s="15" t="s">
        <v>115</v>
      </c>
      <c r="C43" s="1"/>
      <c r="D43" s="1"/>
      <c r="E43" s="1" t="s">
        <v>6</v>
      </c>
      <c r="F43" s="15" t="s">
        <v>114</v>
      </c>
    </row>
    <row r="44" spans="1:6">
      <c r="A44" s="1"/>
      <c r="B44" s="15" t="s">
        <v>23</v>
      </c>
      <c r="C44" s="1"/>
      <c r="D44" s="1"/>
      <c r="E44" s="1"/>
      <c r="F44" s="15" t="s">
        <v>23</v>
      </c>
    </row>
    <row r="45" spans="1:6">
      <c r="A45" s="22">
        <v>8189</v>
      </c>
      <c r="B45" s="1" t="s">
        <v>66</v>
      </c>
      <c r="C45" s="1"/>
      <c r="D45" s="1"/>
      <c r="E45" s="9" t="s">
        <v>6</v>
      </c>
      <c r="F45" s="11">
        <v>0</v>
      </c>
    </row>
    <row r="46" spans="1:6">
      <c r="A46" s="3"/>
      <c r="B46" s="1" t="s">
        <v>67</v>
      </c>
      <c r="C46" s="1"/>
      <c r="D46" s="1"/>
      <c r="E46" s="9"/>
      <c r="F46" s="1"/>
    </row>
    <row r="47" spans="1:6">
      <c r="A47" s="3"/>
      <c r="B47" s="1" t="s">
        <v>68</v>
      </c>
      <c r="C47" s="1"/>
      <c r="D47" s="1"/>
      <c r="E47" s="9"/>
      <c r="F47" s="11"/>
    </row>
    <row r="48" spans="1:6">
      <c r="A48" s="3"/>
      <c r="B48" s="4" t="s">
        <v>19</v>
      </c>
      <c r="C48" s="1"/>
      <c r="D48" s="1"/>
      <c r="E48" s="9"/>
      <c r="F48" s="4" t="s">
        <v>19</v>
      </c>
    </row>
    <row r="49" spans="1:6">
      <c r="A49" s="34"/>
      <c r="B49" s="15" t="s">
        <v>114</v>
      </c>
      <c r="C49" s="1"/>
      <c r="D49" s="1"/>
      <c r="E49" s="36" t="s">
        <v>6</v>
      </c>
      <c r="F49" s="15" t="s">
        <v>114</v>
      </c>
    </row>
    <row r="50" spans="1:6">
      <c r="A50" s="9" t="s">
        <v>38</v>
      </c>
      <c r="B50" s="15" t="s">
        <v>110</v>
      </c>
      <c r="C50" s="1"/>
      <c r="D50" s="1"/>
      <c r="E50" s="1" t="s">
        <v>17</v>
      </c>
      <c r="F50" s="15" t="s">
        <v>61</v>
      </c>
    </row>
    <row r="51" spans="1:6">
      <c r="A51" s="22">
        <v>8191</v>
      </c>
      <c r="B51" s="1" t="s">
        <v>63</v>
      </c>
      <c r="C51" s="1"/>
      <c r="D51" s="1"/>
      <c r="E51" s="1"/>
      <c r="F51" s="11">
        <v>0</v>
      </c>
    </row>
    <row r="52" spans="1:6">
      <c r="A52" s="16"/>
      <c r="B52" s="1"/>
      <c r="C52" s="1"/>
      <c r="D52" s="1"/>
      <c r="E52" s="1" t="s">
        <v>46</v>
      </c>
      <c r="F52" s="1"/>
    </row>
    <row r="53" spans="1:6">
      <c r="A53" s="17"/>
      <c r="B53" s="4" t="s">
        <v>19</v>
      </c>
      <c r="C53" s="1"/>
      <c r="D53" s="1"/>
      <c r="E53" s="4"/>
      <c r="F53" s="4" t="s">
        <v>19</v>
      </c>
    </row>
    <row r="54" spans="1:6">
      <c r="A54" s="16"/>
      <c r="B54" s="15" t="s">
        <v>114</v>
      </c>
      <c r="C54" s="1"/>
      <c r="D54" s="1"/>
      <c r="E54" s="1" t="s">
        <v>6</v>
      </c>
      <c r="F54" s="15" t="s">
        <v>114</v>
      </c>
    </row>
    <row r="55" spans="1:6">
      <c r="A55" s="9" t="s">
        <v>39</v>
      </c>
      <c r="B55" s="15" t="s">
        <v>61</v>
      </c>
      <c r="C55" s="1"/>
      <c r="D55" s="1"/>
      <c r="E55" s="1" t="s">
        <v>18</v>
      </c>
      <c r="F55" s="15" t="s">
        <v>61</v>
      </c>
    </row>
    <row r="56" spans="1:6">
      <c r="A56" s="22">
        <v>8191</v>
      </c>
      <c r="B56" s="1" t="s">
        <v>105</v>
      </c>
      <c r="C56" s="1"/>
      <c r="D56" s="1"/>
      <c r="E56" s="1"/>
      <c r="F56" s="11">
        <v>0</v>
      </c>
    </row>
    <row r="57" spans="1:6">
      <c r="A57" s="13" t="s">
        <v>6</v>
      </c>
      <c r="B57" s="4" t="s">
        <v>19</v>
      </c>
      <c r="C57" s="1"/>
      <c r="D57" s="1"/>
      <c r="E57" s="4" t="s">
        <v>6</v>
      </c>
      <c r="F57" s="4" t="s">
        <v>19</v>
      </c>
    </row>
    <row r="58" spans="1:6" ht="6.75" customHeight="1">
      <c r="A58" s="12"/>
      <c r="B58" s="9"/>
      <c r="C58" s="1"/>
      <c r="D58" s="1"/>
      <c r="E58" s="1"/>
      <c r="F58" s="9"/>
    </row>
    <row r="59" spans="1:6">
      <c r="A59" s="16"/>
      <c r="B59" s="15" t="s">
        <v>114</v>
      </c>
      <c r="C59" s="1"/>
      <c r="D59" s="1"/>
      <c r="E59" s="1" t="s">
        <v>6</v>
      </c>
      <c r="F59" s="15" t="s">
        <v>114</v>
      </c>
    </row>
    <row r="60" spans="1:6">
      <c r="A60" s="9" t="s">
        <v>47</v>
      </c>
      <c r="B60" s="15" t="s">
        <v>61</v>
      </c>
      <c r="C60" s="1"/>
      <c r="D60" s="1"/>
      <c r="E60" s="1" t="s">
        <v>18</v>
      </c>
      <c r="F60" s="15" t="s">
        <v>61</v>
      </c>
    </row>
    <row r="61" spans="1:6">
      <c r="A61" s="22">
        <v>8191</v>
      </c>
      <c r="B61" s="1" t="s">
        <v>64</v>
      </c>
      <c r="C61" s="1"/>
      <c r="D61" s="1"/>
      <c r="E61" s="1"/>
      <c r="F61" s="11">
        <v>0</v>
      </c>
    </row>
    <row r="62" spans="1:6">
      <c r="A62" s="13" t="s">
        <v>6</v>
      </c>
      <c r="B62" s="4" t="s">
        <v>19</v>
      </c>
      <c r="C62" s="1"/>
      <c r="D62" s="1"/>
      <c r="E62" s="4" t="s">
        <v>6</v>
      </c>
      <c r="F62" s="4" t="s">
        <v>19</v>
      </c>
    </row>
    <row r="63" spans="1:6">
      <c r="A63" s="12"/>
      <c r="B63" s="1"/>
      <c r="C63" s="1"/>
      <c r="D63" s="1"/>
      <c r="E63" s="1"/>
      <c r="F63" s="1"/>
    </row>
    <row r="64" spans="1:6">
      <c r="A64" s="12"/>
      <c r="B64" s="1"/>
      <c r="C64" s="1"/>
      <c r="D64" s="1"/>
      <c r="E64" s="1"/>
      <c r="F64" s="1"/>
    </row>
    <row r="65" spans="1:6">
      <c r="A65" s="22" t="s">
        <v>108</v>
      </c>
      <c r="B65" s="1" t="s">
        <v>109</v>
      </c>
      <c r="C65" s="1"/>
      <c r="D65" s="1"/>
      <c r="E65" s="1"/>
      <c r="F65" s="1"/>
    </row>
    <row r="66" spans="1:6">
      <c r="A66" s="22">
        <v>8196</v>
      </c>
      <c r="B66" s="1"/>
      <c r="C66" s="1"/>
      <c r="D66" s="1"/>
      <c r="E66" s="1"/>
      <c r="F66" s="1"/>
    </row>
    <row r="67" spans="1:6">
      <c r="A67" s="22"/>
      <c r="B67" s="1"/>
      <c r="C67" s="1"/>
      <c r="D67" s="1"/>
      <c r="E67" s="1"/>
      <c r="F67" s="1"/>
    </row>
    <row r="68" spans="1:6">
      <c r="A68" s="34"/>
      <c r="B68" s="36"/>
      <c r="C68" s="1"/>
      <c r="D68" s="1"/>
      <c r="E68" s="1"/>
      <c r="F68" s="1"/>
    </row>
    <row r="69" spans="1:6">
      <c r="A69" s="12"/>
      <c r="B69" s="1"/>
      <c r="C69" s="1"/>
      <c r="D69" s="1"/>
      <c r="E69" s="1"/>
      <c r="F69" s="1"/>
    </row>
    <row r="70" spans="1:6">
      <c r="A70" s="9" t="s">
        <v>48</v>
      </c>
      <c r="B70" s="15" t="s">
        <v>50</v>
      </c>
      <c r="C70" s="1"/>
      <c r="D70" s="1"/>
      <c r="E70" s="1"/>
      <c r="F70" s="1"/>
    </row>
    <row r="71" spans="1:6">
      <c r="A71" s="22">
        <v>8561</v>
      </c>
      <c r="B71" s="15" t="s">
        <v>49</v>
      </c>
      <c r="C71" s="1"/>
      <c r="D71" s="1"/>
      <c r="E71" s="1"/>
      <c r="F71" s="1"/>
    </row>
    <row r="72" spans="1:6">
      <c r="A72" s="3"/>
      <c r="B72" s="1" t="s">
        <v>53</v>
      </c>
      <c r="C72" s="1"/>
      <c r="D72" s="1"/>
      <c r="E72" s="1"/>
      <c r="F72" s="1"/>
    </row>
    <row r="73" spans="1:6">
      <c r="A73" s="14"/>
      <c r="B73" s="4" t="s">
        <v>19</v>
      </c>
    </row>
  </sheetData>
  <mergeCells count="1">
    <mergeCell ref="E9:F9"/>
  </mergeCells>
  <pageMargins left="0.7" right="0.7" top="0.75" bottom="0.75" header="0.3" footer="0.3"/>
  <pageSetup paperSize="5" scale="5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0070C0"/>
  </sheetPr>
  <dimension ref="A1:F34"/>
  <sheetViews>
    <sheetView workbookViewId="0">
      <selection activeCell="C30" sqref="C30"/>
    </sheetView>
  </sheetViews>
  <sheetFormatPr defaultRowHeight="14.5"/>
  <cols>
    <col min="1" max="1" width="46.1796875" bestFit="1" customWidth="1"/>
    <col min="2" max="2" width="62.36328125" customWidth="1"/>
    <col min="3" max="3" width="52.453125" customWidth="1"/>
    <col min="6" max="6" width="15.26953125" bestFit="1" customWidth="1"/>
    <col min="7" max="7" width="48.7265625" bestFit="1" customWidth="1"/>
  </cols>
  <sheetData>
    <row r="1" spans="1:6">
      <c r="A1" s="23" t="s">
        <v>111</v>
      </c>
    </row>
    <row r="2" spans="1:6">
      <c r="A2" s="23"/>
    </row>
    <row r="3" spans="1:6">
      <c r="A3" s="24" t="s">
        <v>41</v>
      </c>
      <c r="E3" t="s">
        <v>6</v>
      </c>
    </row>
    <row r="4" spans="1:6">
      <c r="A4" s="24" t="s">
        <v>130</v>
      </c>
      <c r="B4" s="21" t="s">
        <v>127</v>
      </c>
      <c r="C4" s="9"/>
    </row>
    <row r="5" spans="1:6">
      <c r="A5" s="40" t="s">
        <v>52</v>
      </c>
      <c r="B5" s="39" t="s">
        <v>113</v>
      </c>
    </row>
    <row r="6" spans="1:6">
      <c r="A6" s="31"/>
      <c r="B6" s="23"/>
      <c r="E6" s="1"/>
      <c r="F6" s="1"/>
    </row>
    <row r="7" spans="1:6">
      <c r="A7" s="26"/>
      <c r="B7" s="23"/>
      <c r="C7" s="91"/>
      <c r="E7" s="1"/>
      <c r="F7" s="1"/>
    </row>
    <row r="8" spans="1:6">
      <c r="E8" s="1"/>
      <c r="F8" s="1"/>
    </row>
    <row r="9" spans="1:6" ht="15" thickBot="1">
      <c r="A9" t="s">
        <v>6</v>
      </c>
      <c r="B9" s="19" t="s">
        <v>0</v>
      </c>
      <c r="C9" s="92" t="s">
        <v>1</v>
      </c>
      <c r="D9" s="92"/>
      <c r="E9" s="1"/>
      <c r="F9" s="1"/>
    </row>
    <row r="10" spans="1:6" ht="15" thickTop="1">
      <c r="A10" s="9" t="s">
        <v>2</v>
      </c>
      <c r="B10" s="15" t="s">
        <v>115</v>
      </c>
      <c r="C10" s="41" t="s">
        <v>2</v>
      </c>
      <c r="D10" s="1"/>
    </row>
    <row r="11" spans="1:6">
      <c r="A11" s="1" t="s">
        <v>3</v>
      </c>
      <c r="B11" s="1" t="s">
        <v>4</v>
      </c>
      <c r="C11" s="42" t="s">
        <v>20</v>
      </c>
      <c r="D11" s="2"/>
    </row>
    <row r="12" spans="1:6">
      <c r="A12" s="22">
        <v>8185</v>
      </c>
      <c r="B12" s="1" t="s">
        <v>116</v>
      </c>
      <c r="C12" s="1" t="s">
        <v>116</v>
      </c>
    </row>
    <row r="13" spans="1:6">
      <c r="A13" s="1" t="s">
        <v>5</v>
      </c>
      <c r="B13" s="4" t="s">
        <v>21</v>
      </c>
      <c r="C13" s="43" t="s">
        <v>70</v>
      </c>
    </row>
    <row r="14" spans="1:6">
      <c r="A14" s="22">
        <v>8185</v>
      </c>
      <c r="B14" s="28">
        <v>7.6499999999999999E-2</v>
      </c>
      <c r="C14" s="44">
        <v>7.6499999999999999E-2</v>
      </c>
    </row>
    <row r="15" spans="1:6">
      <c r="A15" s="9" t="s">
        <v>7</v>
      </c>
      <c r="B15" s="15" t="s">
        <v>132</v>
      </c>
      <c r="C15" s="45"/>
    </row>
    <row r="16" spans="1:6">
      <c r="A16" s="22">
        <v>8192</v>
      </c>
      <c r="B16" s="1" t="s">
        <v>27</v>
      </c>
      <c r="C16" s="42" t="s">
        <v>43</v>
      </c>
    </row>
    <row r="17" spans="1:6">
      <c r="A17" s="9"/>
      <c r="B17" s="15"/>
      <c r="C17" s="42"/>
    </row>
    <row r="18" spans="1:6">
      <c r="A18" s="22"/>
      <c r="B18" s="1"/>
      <c r="C18" s="42" t="s">
        <v>42</v>
      </c>
    </row>
    <row r="19" spans="1:6">
      <c r="A19" s="9" t="s">
        <v>24</v>
      </c>
      <c r="B19" s="15" t="s">
        <v>132</v>
      </c>
      <c r="C19" s="42"/>
    </row>
    <row r="20" spans="1:6">
      <c r="A20" s="22">
        <v>8190</v>
      </c>
      <c r="B20" s="1" t="s">
        <v>28</v>
      </c>
      <c r="C20" s="1" t="s">
        <v>125</v>
      </c>
    </row>
    <row r="21" spans="1:6">
      <c r="A21" s="2"/>
      <c r="B21" s="1"/>
      <c r="C21" s="1" t="s">
        <v>118</v>
      </c>
    </row>
    <row r="22" spans="1:6">
      <c r="A22" s="2"/>
      <c r="B22" s="1"/>
      <c r="C22" s="1"/>
    </row>
    <row r="23" spans="1:6">
      <c r="A23" s="9" t="s">
        <v>22</v>
      </c>
      <c r="B23" s="9" t="s">
        <v>29</v>
      </c>
      <c r="C23" s="9" t="s">
        <v>34</v>
      </c>
      <c r="E23" s="1"/>
    </row>
    <row r="24" spans="1:6">
      <c r="A24" s="22">
        <v>8188</v>
      </c>
      <c r="B24" s="1" t="s">
        <v>25</v>
      </c>
      <c r="C24" s="18" t="s">
        <v>133</v>
      </c>
      <c r="E24" s="1"/>
    </row>
    <row r="25" spans="1:6">
      <c r="A25" s="4"/>
      <c r="B25" s="4" t="s">
        <v>30</v>
      </c>
      <c r="C25" s="32" t="s">
        <v>71</v>
      </c>
      <c r="E25" s="95"/>
    </row>
    <row r="26" spans="1:6" ht="15" thickBot="1">
      <c r="A26" s="7"/>
      <c r="B26" s="27"/>
      <c r="C26" s="46"/>
    </row>
    <row r="27" spans="1:6" ht="15" thickTop="1">
      <c r="A27" s="9"/>
      <c r="B27" s="9"/>
      <c r="C27" s="47"/>
      <c r="D27" s="1"/>
      <c r="F27" s="9"/>
    </row>
    <row r="28" spans="1:6">
      <c r="A28" s="9" t="s">
        <v>35</v>
      </c>
      <c r="B28" s="15" t="s">
        <v>115</v>
      </c>
      <c r="C28" s="15" t="s">
        <v>115</v>
      </c>
      <c r="E28" s="1"/>
    </row>
    <row r="29" spans="1:6">
      <c r="A29" s="1"/>
      <c r="B29" s="15" t="s">
        <v>31</v>
      </c>
      <c r="C29" s="48" t="s">
        <v>26</v>
      </c>
    </row>
    <row r="30" spans="1:6">
      <c r="A30" s="22">
        <v>8187</v>
      </c>
      <c r="B30" s="1" t="s">
        <v>119</v>
      </c>
      <c r="C30" s="42"/>
      <c r="D30" s="1"/>
    </row>
    <row r="31" spans="1:6">
      <c r="A31" s="1"/>
      <c r="B31" s="1" t="s">
        <v>120</v>
      </c>
      <c r="C31" s="42"/>
      <c r="D31" s="1"/>
    </row>
    <row r="32" spans="1:6">
      <c r="A32" s="1"/>
      <c r="B32" s="1" t="s">
        <v>121</v>
      </c>
      <c r="C32" s="42"/>
      <c r="D32" s="1"/>
    </row>
    <row r="33" spans="1:4">
      <c r="A33" s="1"/>
      <c r="B33" s="1"/>
      <c r="C33" s="42"/>
      <c r="D33" s="1"/>
    </row>
    <row r="34" spans="1:4">
      <c r="A34" s="14"/>
      <c r="B34" s="4" t="s">
        <v>19</v>
      </c>
      <c r="C34" s="43" t="s">
        <v>19</v>
      </c>
    </row>
  </sheetData>
  <mergeCells count="1">
    <mergeCell ref="C9:D9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theme="9" tint="-0.249977111117893"/>
  </sheetPr>
  <dimension ref="A1:F16"/>
  <sheetViews>
    <sheetView topLeftCell="A18" workbookViewId="0">
      <selection activeCell="B10" sqref="B10"/>
    </sheetView>
  </sheetViews>
  <sheetFormatPr defaultRowHeight="14.5"/>
  <cols>
    <col min="1" max="1" width="30.453125" bestFit="1" customWidth="1"/>
    <col min="2" max="2" width="47.26953125" bestFit="1" customWidth="1"/>
    <col min="5" max="5" width="28.1796875" bestFit="1" customWidth="1"/>
    <col min="6" max="6" width="47.26953125" bestFit="1" customWidth="1"/>
  </cols>
  <sheetData>
    <row r="1" spans="1:6">
      <c r="A1" s="24" t="s">
        <v>107</v>
      </c>
      <c r="B1" s="22"/>
      <c r="C1" s="1"/>
      <c r="D1" s="1"/>
      <c r="E1" s="22"/>
      <c r="F1" s="22"/>
    </row>
    <row r="2" spans="1:6">
      <c r="A2" s="24"/>
      <c r="B2" s="22"/>
      <c r="C2" s="1"/>
      <c r="D2" s="1"/>
      <c r="E2" s="22"/>
      <c r="F2" s="22"/>
    </row>
    <row r="3" spans="1:6">
      <c r="A3" s="9" t="s">
        <v>2</v>
      </c>
      <c r="B3" s="15" t="s">
        <v>114</v>
      </c>
      <c r="C3" s="1"/>
      <c r="D3" s="1"/>
      <c r="E3" s="1" t="s">
        <v>2</v>
      </c>
      <c r="F3" s="2"/>
    </row>
    <row r="4" spans="1:6">
      <c r="A4" s="1" t="s">
        <v>3</v>
      </c>
      <c r="B4" s="1" t="s">
        <v>4</v>
      </c>
      <c r="C4" s="1"/>
      <c r="D4" s="1"/>
      <c r="E4" s="1" t="s">
        <v>3</v>
      </c>
      <c r="F4" s="1" t="s">
        <v>20</v>
      </c>
    </row>
    <row r="5" spans="1:6">
      <c r="A5" s="22">
        <v>8185</v>
      </c>
      <c r="B5" s="1" t="s">
        <v>116</v>
      </c>
      <c r="C5" s="1"/>
      <c r="D5" s="1"/>
      <c r="E5" s="1"/>
      <c r="F5" s="1" t="s">
        <v>116</v>
      </c>
    </row>
    <row r="6" spans="1:6">
      <c r="A6" s="1" t="s">
        <v>5</v>
      </c>
      <c r="B6" s="4" t="s">
        <v>21</v>
      </c>
      <c r="C6" s="1"/>
      <c r="D6" s="1"/>
      <c r="E6" s="1" t="s">
        <v>5</v>
      </c>
      <c r="F6" s="4" t="s">
        <v>70</v>
      </c>
    </row>
    <row r="7" spans="1:6">
      <c r="A7" s="22">
        <v>8185</v>
      </c>
      <c r="B7" s="28">
        <v>7.6499999999999999E-2</v>
      </c>
      <c r="C7" s="1"/>
      <c r="D7" s="1"/>
      <c r="E7" s="1"/>
      <c r="F7" s="5">
        <v>7.6499999999999999E-2</v>
      </c>
    </row>
    <row r="8" spans="1:6">
      <c r="A8" s="9" t="s">
        <v>7</v>
      </c>
      <c r="B8" s="15" t="s">
        <v>132</v>
      </c>
      <c r="C8" s="1"/>
      <c r="D8" s="1"/>
      <c r="E8" s="1"/>
      <c r="F8" s="6"/>
    </row>
    <row r="9" spans="1:6">
      <c r="A9" s="22">
        <v>8192</v>
      </c>
      <c r="B9" s="1" t="s">
        <v>27</v>
      </c>
      <c r="C9" s="1"/>
      <c r="D9" s="1"/>
      <c r="E9" s="1" t="s">
        <v>8</v>
      </c>
      <c r="F9" s="1" t="s">
        <v>9</v>
      </c>
    </row>
    <row r="10" spans="1:6">
      <c r="A10" s="9" t="s">
        <v>24</v>
      </c>
      <c r="B10" s="15" t="s">
        <v>132</v>
      </c>
      <c r="C10" s="1"/>
      <c r="D10" s="1"/>
      <c r="E10" s="1"/>
      <c r="F10" s="1"/>
    </row>
    <row r="11" spans="1:6">
      <c r="A11" s="22">
        <v>8190</v>
      </c>
      <c r="B11" s="1" t="s">
        <v>28</v>
      </c>
      <c r="C11" s="1"/>
      <c r="D11" s="1"/>
      <c r="E11" s="1" t="s">
        <v>13</v>
      </c>
      <c r="F11" s="1" t="s">
        <v>125</v>
      </c>
    </row>
    <row r="12" spans="1:6">
      <c r="A12" s="2"/>
      <c r="B12" s="1"/>
      <c r="C12" s="20"/>
      <c r="D12" s="20"/>
      <c r="E12" s="2"/>
      <c r="F12" s="1" t="s">
        <v>118</v>
      </c>
    </row>
    <row r="13" spans="1:6" ht="15" thickBot="1">
      <c r="A13" s="56" t="s">
        <v>62</v>
      </c>
      <c r="B13" s="30"/>
      <c r="C13" s="1"/>
      <c r="D13" s="1"/>
      <c r="E13" s="8"/>
      <c r="F13" s="8"/>
    </row>
    <row r="14" spans="1:6" ht="15" thickTop="1"/>
    <row r="15" spans="1:6">
      <c r="A15" s="25" t="s">
        <v>45</v>
      </c>
    </row>
    <row r="16" spans="1:6">
      <c r="A16" s="35" t="s">
        <v>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rgb="FFFFFF00"/>
  </sheetPr>
  <dimension ref="A1:E25"/>
  <sheetViews>
    <sheetView workbookViewId="0">
      <selection activeCell="E20" sqref="E20"/>
    </sheetView>
  </sheetViews>
  <sheetFormatPr defaultRowHeight="14.5"/>
  <cols>
    <col min="1" max="1" width="21.81640625" customWidth="1"/>
    <col min="2" max="2" width="30.26953125" customWidth="1"/>
    <col min="3" max="3" width="25.54296875" customWidth="1"/>
    <col min="5" max="5" width="19.453125" customWidth="1"/>
  </cols>
  <sheetData>
    <row r="1" spans="1:5" ht="18.5">
      <c r="A1" s="33" t="s">
        <v>54</v>
      </c>
    </row>
    <row r="3" spans="1:5">
      <c r="A3" s="93" t="s">
        <v>128</v>
      </c>
      <c r="B3" s="93"/>
      <c r="C3" s="93"/>
    </row>
    <row r="5" spans="1:5">
      <c r="A5" s="51" t="s">
        <v>55</v>
      </c>
      <c r="B5" s="51" t="s">
        <v>56</v>
      </c>
      <c r="C5" s="49"/>
    </row>
    <row r="6" spans="1:5">
      <c r="A6" s="52">
        <v>2017</v>
      </c>
      <c r="B6" s="53">
        <v>10.5</v>
      </c>
      <c r="C6" s="50"/>
    </row>
    <row r="7" spans="1:5">
      <c r="A7" s="52">
        <v>2018</v>
      </c>
      <c r="B7" s="53">
        <v>11</v>
      </c>
    </row>
    <row r="8" spans="1:5">
      <c r="A8" s="52">
        <v>2019</v>
      </c>
      <c r="B8" s="53">
        <v>12</v>
      </c>
    </row>
    <row r="9" spans="1:5">
      <c r="A9" s="52">
        <v>2020</v>
      </c>
      <c r="B9" s="53">
        <v>13</v>
      </c>
    </row>
    <row r="10" spans="1:5">
      <c r="A10" s="52">
        <v>2021</v>
      </c>
      <c r="B10" s="53">
        <v>14</v>
      </c>
    </row>
    <row r="11" spans="1:5">
      <c r="A11" s="54">
        <v>2022</v>
      </c>
      <c r="B11" s="55">
        <v>15</v>
      </c>
    </row>
    <row r="14" spans="1:5">
      <c r="A14" s="93" t="s">
        <v>60</v>
      </c>
      <c r="B14" s="93"/>
      <c r="C14" s="93"/>
      <c r="D14" s="93"/>
      <c r="E14" s="93"/>
    </row>
    <row r="16" spans="1:5">
      <c r="A16" s="51" t="s">
        <v>57</v>
      </c>
      <c r="B16" s="51" t="s">
        <v>58</v>
      </c>
    </row>
    <row r="17" spans="1:2">
      <c r="A17" s="52">
        <v>2017</v>
      </c>
      <c r="B17" s="53">
        <v>12</v>
      </c>
    </row>
    <row r="18" spans="1:2">
      <c r="A18" s="52">
        <v>2018</v>
      </c>
      <c r="B18" s="53">
        <v>13.25</v>
      </c>
    </row>
    <row r="19" spans="1:2">
      <c r="A19" s="52">
        <v>2019</v>
      </c>
      <c r="B19" s="53">
        <v>14.25</v>
      </c>
    </row>
    <row r="20" spans="1:2">
      <c r="A20" s="52">
        <v>2020</v>
      </c>
      <c r="B20" s="53">
        <v>15</v>
      </c>
    </row>
    <row r="21" spans="1:2">
      <c r="A21" s="52">
        <v>2021</v>
      </c>
      <c r="B21" s="53">
        <v>15</v>
      </c>
    </row>
    <row r="22" spans="1:2">
      <c r="A22" s="54">
        <v>2022</v>
      </c>
      <c r="B22" s="55" t="s">
        <v>126</v>
      </c>
    </row>
    <row r="25" spans="1:2">
      <c r="A25" t="s">
        <v>59</v>
      </c>
    </row>
  </sheetData>
  <mergeCells count="2">
    <mergeCell ref="A3:C3"/>
    <mergeCell ref="A14:E14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rgb="FF00B050"/>
  </sheetPr>
  <dimension ref="A1:F43"/>
  <sheetViews>
    <sheetView workbookViewId="0">
      <pane ySplit="6" topLeftCell="A7" activePane="bottomLeft" state="frozen"/>
      <selection pane="bottomLeft" activeCell="C26" sqref="C26"/>
    </sheetView>
  </sheetViews>
  <sheetFormatPr defaultRowHeight="14.5"/>
  <cols>
    <col min="1" max="1" width="26.08984375" customWidth="1"/>
    <col min="2" max="2" width="33.54296875" customWidth="1"/>
    <col min="3" max="3" width="21.81640625" customWidth="1"/>
    <col min="4" max="4" width="48.453125" customWidth="1"/>
    <col min="5" max="5" width="9.1796875" customWidth="1"/>
  </cols>
  <sheetData>
    <row r="1" spans="1:6">
      <c r="A1" s="94" t="s">
        <v>101</v>
      </c>
      <c r="B1" s="94"/>
    </row>
    <row r="2" spans="1:6">
      <c r="A2" s="94" t="s">
        <v>72</v>
      </c>
      <c r="B2" s="94"/>
    </row>
    <row r="3" spans="1:6" ht="15" thickBot="1">
      <c r="A3" s="64" t="s">
        <v>103</v>
      </c>
    </row>
    <row r="4" spans="1:6" ht="44.5" thickTop="1" thickBot="1">
      <c r="A4" t="s">
        <v>73</v>
      </c>
      <c r="B4" s="87">
        <v>63000</v>
      </c>
      <c r="C4" s="86" t="s">
        <v>102</v>
      </c>
      <c r="D4" s="58"/>
    </row>
    <row r="5" spans="1:6" ht="15" thickTop="1">
      <c r="A5" s="59" t="s">
        <v>74</v>
      </c>
      <c r="B5" s="88">
        <f>B4/26</f>
        <v>2423.0769230769229</v>
      </c>
      <c r="C5" s="83"/>
      <c r="D5" s="84"/>
    </row>
    <row r="6" spans="1:6">
      <c r="A6" s="59" t="s">
        <v>75</v>
      </c>
      <c r="B6" s="88">
        <f>B4/2080</f>
        <v>30.28846153846154</v>
      </c>
      <c r="C6" s="25"/>
      <c r="D6" s="59"/>
    </row>
    <row r="7" spans="1:6">
      <c r="A7" s="65" t="s">
        <v>76</v>
      </c>
      <c r="B7" s="66" t="s">
        <v>100</v>
      </c>
      <c r="C7" s="65" t="s">
        <v>77</v>
      </c>
      <c r="D7" s="59"/>
    </row>
    <row r="8" spans="1:6">
      <c r="A8" s="67" t="s">
        <v>78</v>
      </c>
      <c r="B8" s="68">
        <v>7.6499999999999999E-2</v>
      </c>
      <c r="C8" s="69">
        <f>B5*B8</f>
        <v>185.36538461538458</v>
      </c>
      <c r="E8" s="57"/>
    </row>
    <row r="9" spans="1:6">
      <c r="A9" s="67" t="s">
        <v>79</v>
      </c>
      <c r="B9" s="68">
        <v>1.4999999999999999E-2</v>
      </c>
      <c r="C9" s="69">
        <f>B5*B9</f>
        <v>36.34615384615384</v>
      </c>
      <c r="E9" s="57"/>
    </row>
    <row r="10" spans="1:6">
      <c r="A10" s="67" t="s">
        <v>80</v>
      </c>
      <c r="B10" s="68">
        <v>1.4999999999999999E-2</v>
      </c>
      <c r="C10" s="69">
        <f>B10*B5</f>
        <v>36.34615384615384</v>
      </c>
      <c r="E10" s="57"/>
    </row>
    <row r="11" spans="1:6">
      <c r="A11" s="67" t="s">
        <v>81</v>
      </c>
      <c r="B11" s="68">
        <f>C11/B5</f>
        <v>0.11741269841269843</v>
      </c>
      <c r="C11" s="70">
        <f>569/2</f>
        <v>284.5</v>
      </c>
      <c r="D11" s="73" t="s">
        <v>82</v>
      </c>
      <c r="E11" s="75"/>
      <c r="F11" s="75"/>
    </row>
    <row r="12" spans="1:6">
      <c r="A12" s="67" t="s">
        <v>83</v>
      </c>
      <c r="B12" s="68">
        <f>C12/B5</f>
        <v>9.5333333333333346E-3</v>
      </c>
      <c r="C12" s="70">
        <f>46.2/2</f>
        <v>23.1</v>
      </c>
      <c r="D12" s="73" t="s">
        <v>84</v>
      </c>
      <c r="E12" s="75"/>
      <c r="F12" s="75"/>
    </row>
    <row r="13" spans="1:6">
      <c r="A13" s="67" t="s">
        <v>85</v>
      </c>
      <c r="B13" s="68">
        <f>C13/B5</f>
        <v>1.4444444444444446E-3</v>
      </c>
      <c r="C13" s="70">
        <f>7/2</f>
        <v>3.5</v>
      </c>
      <c r="D13" s="73" t="s">
        <v>98</v>
      </c>
      <c r="E13" s="75"/>
      <c r="F13" s="75"/>
    </row>
    <row r="14" spans="1:6">
      <c r="A14" s="67" t="s">
        <v>86</v>
      </c>
      <c r="B14" s="90">
        <v>1.4999999999999999E-4</v>
      </c>
      <c r="C14" s="70">
        <f>(B5*24)*0.15/1000/2</f>
        <v>4.3615384615384611</v>
      </c>
      <c r="D14" s="74" t="s">
        <v>106</v>
      </c>
      <c r="E14" s="75"/>
      <c r="F14" s="75"/>
    </row>
    <row r="15" spans="1:6">
      <c r="A15" s="67" t="s">
        <v>87</v>
      </c>
      <c r="B15" s="68">
        <v>1.66E-4</v>
      </c>
      <c r="C15" s="70">
        <f>(B5*24)*0.02/1000/2</f>
        <v>0.58153846153846156</v>
      </c>
      <c r="D15" s="74" t="s">
        <v>88</v>
      </c>
      <c r="E15" s="75"/>
      <c r="F15" s="75"/>
    </row>
    <row r="16" spans="1:6">
      <c r="A16" s="67" t="s">
        <v>89</v>
      </c>
      <c r="B16" s="68">
        <v>1.3300000000000001E-4</v>
      </c>
      <c r="C16" s="70">
        <f>(B5*24)*0.133/1000/2</f>
        <v>3.867230769230769</v>
      </c>
      <c r="D16" s="74" t="s">
        <v>104</v>
      </c>
      <c r="E16" s="75"/>
      <c r="F16" s="75"/>
    </row>
    <row r="17" spans="1:6">
      <c r="A17" s="67" t="s">
        <v>90</v>
      </c>
      <c r="B17" s="71" t="s">
        <v>91</v>
      </c>
      <c r="C17" s="69">
        <f>B6*6.67/2</f>
        <v>101.01201923076924</v>
      </c>
      <c r="D17" s="74" t="s">
        <v>99</v>
      </c>
      <c r="E17" s="75"/>
      <c r="F17" s="75"/>
    </row>
    <row r="18" spans="1:6">
      <c r="A18" s="67" t="s">
        <v>92</v>
      </c>
      <c r="B18" s="72">
        <v>0.04</v>
      </c>
      <c r="C18" s="69">
        <f>B5*4%</f>
        <v>96.92307692307692</v>
      </c>
      <c r="D18" s="73" t="s">
        <v>93</v>
      </c>
      <c r="E18" s="75"/>
      <c r="F18" s="75"/>
    </row>
    <row r="19" spans="1:6" ht="15" thickBot="1">
      <c r="A19" s="76" t="s">
        <v>94</v>
      </c>
      <c r="B19" s="77">
        <v>0</v>
      </c>
      <c r="C19" s="78">
        <f>B5*B19</f>
        <v>0</v>
      </c>
      <c r="D19" s="74" t="s">
        <v>95</v>
      </c>
      <c r="E19" s="60"/>
    </row>
    <row r="20" spans="1:6" ht="16">
      <c r="A20" s="79" t="s">
        <v>96</v>
      </c>
      <c r="B20" s="89"/>
      <c r="C20" s="80">
        <f>SUM(C8:C19)+B5</f>
        <v>3198.9800192307689</v>
      </c>
    </row>
    <row r="21" spans="1:6" ht="16">
      <c r="A21" s="81" t="s">
        <v>97</v>
      </c>
      <c r="B21" s="85">
        <f>B8+B9+B10+B11+B12+B13+B14+B15+B16+B18+B19</f>
        <v>0.27533947619047622</v>
      </c>
      <c r="C21" s="82">
        <f>C20*26</f>
        <v>83173.480499999991</v>
      </c>
    </row>
    <row r="22" spans="1:6">
      <c r="A22" s="35"/>
    </row>
    <row r="24" spans="1:6">
      <c r="A24" s="58"/>
    </row>
    <row r="25" spans="1:6">
      <c r="A25" s="59"/>
      <c r="B25" s="62"/>
    </row>
    <row r="26" spans="1:6">
      <c r="B26" s="57"/>
    </row>
    <row r="27" spans="1:6">
      <c r="B27" s="57"/>
    </row>
    <row r="28" spans="1:6">
      <c r="B28" s="57"/>
    </row>
    <row r="29" spans="1:6">
      <c r="B29" s="57"/>
    </row>
    <row r="31" spans="1:6">
      <c r="A31" s="61"/>
      <c r="B31" s="63"/>
    </row>
    <row r="32" spans="1:6">
      <c r="A32" s="61"/>
      <c r="B32" s="63"/>
    </row>
    <row r="33" spans="1:2">
      <c r="A33" s="61"/>
      <c r="B33" s="63"/>
    </row>
    <row r="34" spans="1:2">
      <c r="B34" s="63"/>
    </row>
    <row r="35" spans="1:2">
      <c r="A35" s="61"/>
      <c r="B35" s="63"/>
    </row>
    <row r="36" spans="1:2">
      <c r="A36" s="61"/>
      <c r="B36" s="63"/>
    </row>
    <row r="37" spans="1:2">
      <c r="A37" s="61"/>
      <c r="B37" s="63"/>
    </row>
    <row r="38" spans="1:2">
      <c r="B38" s="63"/>
    </row>
    <row r="39" spans="1:2">
      <c r="A39" s="61"/>
      <c r="B39" s="63"/>
    </row>
    <row r="40" spans="1:2">
      <c r="A40" s="61"/>
      <c r="B40" s="63"/>
    </row>
    <row r="41" spans="1:2">
      <c r="A41" s="61"/>
      <c r="B41" s="63"/>
    </row>
    <row r="43" spans="1:2">
      <c r="B43" s="62"/>
    </row>
  </sheetData>
  <mergeCells count="2">
    <mergeCell ref="A1:B1"/>
    <mergeCell ref="A2:B2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12269D6E0D1174C8C709B7FD6E13BCF" ma:contentTypeVersion="4" ma:contentTypeDescription="Create a new document." ma:contentTypeScope="" ma:versionID="01b45c2dea1327944d10a365818c8305">
  <xsd:schema xmlns:xsd="http://www.w3.org/2001/XMLSchema" xmlns:xs="http://www.w3.org/2001/XMLSchema" xmlns:p="http://schemas.microsoft.com/office/2006/metadata/properties" xmlns:ns3="1b4fa000-16a5-467c-84c9-4c3ae6c7ffcd" targetNamespace="http://schemas.microsoft.com/office/2006/metadata/properties" ma:root="true" ma:fieldsID="547bf0a5e3238ce6fc8f0e9cf5a6371e" ns3:_="">
    <xsd:import namespace="1b4fa000-16a5-467c-84c9-4c3ae6c7ffc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4fa000-16a5-467c-84c9-4c3ae6c7ffc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90C96D4-6706-4DED-9910-064C6116C5C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4fa000-16a5-467c-84c9-4c3ae6c7ffc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61215ED-FC0B-4B4C-88DD-3A6FC75F320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1CF5C64-5D7D-4483-9B35-E19A439C5CF1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1b4fa000-16a5-467c-84c9-4c3ae6c7ffcd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MSP and FTRB (40 Hour EEs)</vt:lpstr>
      <vt:lpstr>FTPB (30 Hour EEs)</vt:lpstr>
      <vt:lpstr>Student Assistants and PT</vt:lpstr>
      <vt:lpstr>Minimum Wage Schedule</vt:lpstr>
      <vt:lpstr>Budget Calculator Tool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Borromeo, Rosario</dc:creator>
  <cp:lastModifiedBy>Amanda Dodd</cp:lastModifiedBy>
  <cp:lastPrinted>2021-06-02T16:51:29Z</cp:lastPrinted>
  <dcterms:created xsi:type="dcterms:W3CDTF">2015-03-17T01:32:19Z</dcterms:created>
  <dcterms:modified xsi:type="dcterms:W3CDTF">2022-11-14T17:20:06Z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0x010100712269D6E0D1174C8C709B7FD6E13BCF</vt:lpwstr>
  </property>
</Properties>
</file>